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Grafici Artigiani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<sst xmlns="http://schemas.openxmlformats.org/spreadsheetml/2006/main" count="155" uniqueCount="102">
  <si>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>TABELLA "A" -GRAFICI -AZIENDE ARTIGIANE</t>
  </si>
  <si>
    <t xml:space="preserve"> - Grafico ed editoriale</t>
  </si>
  <si>
    <t xml:space="preserve"> - Serigrafico</t>
  </si>
  <si>
    <t xml:space="preserve"> - Cartotecnico</t>
  </si>
  <si>
    <t xml:space="preserve"> - Eliografico, copisteria ed affini</t>
  </si>
  <si>
    <t xml:space="preserve"> - Produzione di astucci pieghevoli e imballaggi flessibili e stampati. </t>
  </si>
  <si>
    <t xml:space="preserve"> - Grafica Pubblicitaria, computer grafica, studi di service e progettazione tecnico grafica.</t>
  </si>
  <si>
    <t xml:space="preserve"> - Studi fotografici ed affini</t>
  </si>
  <si>
    <t>LIVELLI</t>
  </si>
  <si>
    <t xml:space="preserve">     PAGA</t>
  </si>
  <si>
    <t xml:space="preserve"> CONTIN-</t>
  </si>
  <si>
    <t xml:space="preserve">   E.D.R.</t>
  </si>
  <si>
    <t>INT.VO</t>
  </si>
  <si>
    <t xml:space="preserve">   TOTALE </t>
  </si>
  <si>
    <t xml:space="preserve">     BASE</t>
  </si>
  <si>
    <t xml:space="preserve">   GENZA</t>
  </si>
  <si>
    <t xml:space="preserve">   MENSILE</t>
  </si>
  <si>
    <t>1° Livello A</t>
  </si>
  <si>
    <t>1° Livello B</t>
  </si>
  <si>
    <t>2° Livello</t>
  </si>
  <si>
    <t>3° Livello</t>
  </si>
  <si>
    <t>4° Livello</t>
  </si>
  <si>
    <t>5° Livello bis</t>
  </si>
  <si>
    <t>5° Livello</t>
  </si>
  <si>
    <t>6° Livello</t>
  </si>
  <si>
    <t xml:space="preserve">1° GRUPPO = </t>
  </si>
  <si>
    <t>durata anni 4 e mesi 6</t>
  </si>
  <si>
    <t>1° semestre</t>
  </si>
  <si>
    <t>2° semestre</t>
  </si>
  <si>
    <t>3° semestre</t>
  </si>
  <si>
    <t>4° semestre</t>
  </si>
  <si>
    <t xml:space="preserve">  3° anno</t>
  </si>
  <si>
    <t xml:space="preserve">     4° anno</t>
  </si>
  <si>
    <t xml:space="preserve">      6 mesi</t>
  </si>
  <si>
    <t>2° GRUPPO =</t>
  </si>
  <si>
    <t>durata anni 3</t>
  </si>
  <si>
    <t>5° semestre</t>
  </si>
  <si>
    <t>6° semestre</t>
  </si>
  <si>
    <t>3° GRUPPO =</t>
  </si>
  <si>
    <t>durata anni 1</t>
  </si>
  <si>
    <t xml:space="preserve"> - Le percentuali si applicano sulla paga base, contingenza e e.d.r. del 5° liv.</t>
  </si>
  <si>
    <t xml:space="preserve"> - I lavoratori del 1° gruppo, al termine del periodo di apprendistato, verranno inquadrati nel  liv.5°bis.</t>
  </si>
  <si>
    <t xml:space="preserve">    Cgil</t>
  </si>
  <si>
    <t xml:space="preserve">     Cisl</t>
  </si>
  <si>
    <t>Uil</t>
  </si>
  <si>
    <t xml:space="preserve">    Siena</t>
  </si>
  <si>
    <t>Durata del tirocinio: 2 anni e 6 mesi.</t>
  </si>
  <si>
    <t>Le percentuali si applicano sulla paga base, la contingenza e l'edr del 4^ liv.</t>
  </si>
  <si>
    <t>Durata del tirocinio: 5 anni .</t>
  </si>
  <si>
    <t>Le percentuali si applicano sulla paga base, la contingenza e l'edr del 5^ livello bis</t>
  </si>
  <si>
    <t>IND. VAC.</t>
  </si>
  <si>
    <t>CONTR.</t>
  </si>
  <si>
    <t>REG.LE **</t>
  </si>
  <si>
    <t xml:space="preserve">        scatto</t>
  </si>
  <si>
    <t xml:space="preserve">       anzianità</t>
  </si>
  <si>
    <t xml:space="preserve">         scatto</t>
  </si>
  <si>
    <t xml:space="preserve">        anzianità</t>
  </si>
  <si>
    <t xml:space="preserve">APPRENDISTI OPERAI </t>
  </si>
  <si>
    <t xml:space="preserve">APPRENDISTI IMPIEGATI  </t>
  </si>
  <si>
    <t xml:space="preserve">Apprendisti con età superiore a 24 anni e fino a 29 anni.     </t>
  </si>
  <si>
    <t>frazioni, in relazione alla durata del rapporto di lavoro. Tale importo sarà erogato in tre rate pari a:</t>
  </si>
  <si>
    <r>
      <t>UNA TANTUM</t>
    </r>
    <r>
      <rPr>
        <sz val="10.5"/>
        <rFont val="Times New Roman"/>
        <family val="1"/>
      </rPr>
      <t>:</t>
    </r>
  </si>
  <si>
    <t>REG.LE</t>
  </si>
  <si>
    <t xml:space="preserve"> = DAL 1° MAGGIO 2007=</t>
  </si>
  <si>
    <t xml:space="preserve">Marzo n2007 verrà corrisposto un importo forfettario una tantum di €.380,00 lordi, suddivisibile in quote mensili, o </t>
  </si>
  <si>
    <t>€. 115,00 con la retribuzione relativa al mese di Aprile 2008</t>
  </si>
  <si>
    <t>€. 135,00  con la retribuzione relativa al mese di Giugno 2008.</t>
  </si>
  <si>
    <t xml:space="preserve">Agli apprendisti in forza alla data del 28 Marzo 2007 saranno erogai a titolo di Una Tantum gli importi </t>
  </si>
  <si>
    <t>di cui sopra nella misura del 70% con le medesime decorrenze sopra stabilite.</t>
  </si>
  <si>
    <t xml:space="preserve">€. 130,00 con la retribuzione relativa al mese di Giugno 2007, di cui €. 5,00 andranno versati a sostegno della previdenza </t>
  </si>
  <si>
    <t>complementare di settore.</t>
  </si>
  <si>
    <t>APPRENDISTI ASSUNTI DAL 27 MARZO 2007</t>
  </si>
  <si>
    <t>APPRENDISTI ASSUNTI FINO AL 26 MARZO 2007</t>
  </si>
  <si>
    <t>DURATA DELL'APPRENDISTATO PROFESSIONALIZZANTE</t>
  </si>
  <si>
    <t xml:space="preserve"> - Durata 5 anni</t>
  </si>
  <si>
    <r>
      <t xml:space="preserve"> *</t>
    </r>
    <r>
      <rPr>
        <b/>
        <sz val="12"/>
        <rFont val="Times New Roman"/>
        <family val="1"/>
      </rPr>
      <t xml:space="preserve"> 1° Gruppo:</t>
    </r>
    <r>
      <rPr>
        <sz val="12"/>
        <rFont val="Times New Roman"/>
        <family val="0"/>
      </rPr>
      <t xml:space="preserve"> (Livelli 3°,2°, 1°b, 1°a)</t>
    </r>
  </si>
  <si>
    <r>
      <t xml:space="preserve"> * 2° Gruppo: (</t>
    </r>
    <r>
      <rPr>
        <sz val="12"/>
        <rFont val="Times New Roman"/>
        <family val="1"/>
      </rPr>
      <t>Livelli 4°, 5° Bis)</t>
    </r>
  </si>
  <si>
    <r>
      <t xml:space="preserve"> * </t>
    </r>
    <r>
      <rPr>
        <b/>
        <sz val="12"/>
        <rFont val="Times New Roman"/>
        <family val="1"/>
      </rPr>
      <t>3° Gruppo:</t>
    </r>
    <r>
      <rPr>
        <sz val="12"/>
        <rFont val="Times New Roman"/>
        <family val="1"/>
      </rPr>
      <t xml:space="preserve"> (Livello 5°)</t>
    </r>
  </si>
  <si>
    <t xml:space="preserve"> - Durata 4 anni</t>
  </si>
  <si>
    <t>Il trattamento economico durante l'apprendistato è determinato dall'applicazione delle percentuali riportate di seguito</t>
  </si>
  <si>
    <t>sulla retribuzione contrattuale del livello di inquadramento finale di uscita del contratto.</t>
  </si>
  <si>
    <t>3° Semestre</t>
  </si>
  <si>
    <t>1° Semestre</t>
  </si>
  <si>
    <t>2° Semestre</t>
  </si>
  <si>
    <t>4° Semestre</t>
  </si>
  <si>
    <t>5° Semestre</t>
  </si>
  <si>
    <t>6° Semestre</t>
  </si>
  <si>
    <t>1° Gruppo</t>
  </si>
  <si>
    <t>2° Gruppo</t>
  </si>
  <si>
    <t>7°  e 8 ° Semestre</t>
  </si>
  <si>
    <t>9°  e 10 ° Semestre</t>
  </si>
  <si>
    <t>Retr. 2 Liv.</t>
  </si>
  <si>
    <t>Retr. 1 Liv.</t>
  </si>
  <si>
    <t>Retr. 1  Liv.</t>
  </si>
  <si>
    <t>Analogamente, con l'indicazione "1 Liv." si intende la retribuzione di 1 livello inferiore rispetto al livello di destinazione</t>
  </si>
  <si>
    <t>dell'apprendista.</t>
  </si>
  <si>
    <t>Nella tabella sopra riportata, relativa alla progressione retributiva degli apprendisti, le caselle contrassegnate dall'indi-</t>
  </si>
  <si>
    <t>zione da raggiungere:</t>
  </si>
  <si>
    <t>La durata massima del contratto professionalizzante è fissata sulla base delle seguenti misure in relazione alla qualifica-</t>
  </si>
  <si>
    <t>Ad integrale copertura del periodo dal 1/1/2005 al 30/4/2007, ai lavoratori in forza alla data del 28</t>
  </si>
  <si>
    <t>cazione "2 Liv." determinano l'applicazione della retribuzione di due livelli inferiori rispetto al livello da conseguire alla</t>
  </si>
  <si>
    <t>alla fine del periodo in apprendistasto.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</si>
</sst>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#,##0.000"/>
    <numFmt numFmtId="183" formatCode="#,##0.0000"/>
    <numFmt numFmtId="184" formatCode="[$€-2]\ #.##000_);[Red]\([$€-2]\ #.##0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0"/>
    </font>
    <font>
      <sz val="10.5"/>
      <name val="MS Sans Serif"/>
      <family val="0"/>
    </font>
    <font>
      <b/>
      <u val="single"/>
      <sz val="10.5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8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9" fontId="5" fillId="0" borderId="0" xfId="0" applyNumberFormat="1" applyFont="1" applyAlignment="1">
      <alignment horizontal="centerContinuous"/>
    </xf>
    <xf numFmtId="0" fontId="4" fillId="0" borderId="5" xfId="0" applyFont="1" applyBorder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5" fillId="0" borderId="5" xfId="0" applyFont="1" applyBorder="1" applyAlignment="1">
      <alignment/>
    </xf>
    <xf numFmtId="0" fontId="0" fillId="0" borderId="7" xfId="0" applyBorder="1" applyAlignment="1">
      <alignment/>
    </xf>
    <xf numFmtId="3" fontId="5" fillId="0" borderId="7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Continuous"/>
    </xf>
    <xf numFmtId="9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3" fontId="5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18" xfId="0" applyFont="1" applyBorder="1" applyAlignment="1">
      <alignment/>
    </xf>
    <xf numFmtId="9" fontId="5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20" xfId="0" applyFont="1" applyBorder="1" applyAlignment="1">
      <alignment/>
    </xf>
    <xf numFmtId="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9" fontId="5" fillId="0" borderId="2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 topLeftCell="A87">
      <selection activeCell="A14" sqref="A14:H101"/>
    </sheetView>
  </sheetViews>
  <sheetFormatPr defaultColWidth="9.140625" defaultRowHeight="12.75"/>
  <cols>
    <col min="1" max="1" width="14.421875" style="5" customWidth="1"/>
    <col min="2" max="2" width="11.28125" style="5" customWidth="1"/>
    <col min="3" max="3" width="11.140625" style="5" customWidth="1"/>
    <col min="4" max="4" width="12.140625" style="5" customWidth="1"/>
    <col min="5" max="5" width="10.8515625" style="5" customWidth="1"/>
    <col min="6" max="6" width="13.8515625" style="0" customWidth="1"/>
    <col min="7" max="7" width="17.140625" style="5" customWidth="1"/>
    <col min="8" max="8" width="15.140625" style="5" customWidth="1"/>
    <col min="9" max="16384" width="9.140625" style="5" customWidth="1"/>
  </cols>
  <sheetData>
    <row r="1" spans="1:10" ht="1.5" customHeight="1">
      <c r="A1" s="4"/>
      <c r="B1" s="4"/>
      <c r="C1" s="4"/>
      <c r="D1" s="4"/>
      <c r="E1" s="4"/>
      <c r="F1" s="4"/>
      <c r="G1"/>
      <c r="H1"/>
      <c r="J1" s="6"/>
    </row>
    <row r="2" ht="2.25" customHeight="1"/>
    <row r="3" spans="1:8" ht="16.5" hidden="1" thickTop="1">
      <c r="A3" s="7" t="s">
        <v>8</v>
      </c>
      <c r="B3" s="8" t="s">
        <v>9</v>
      </c>
      <c r="C3" s="8" t="s">
        <v>10</v>
      </c>
      <c r="D3" s="8" t="s">
        <v>11</v>
      </c>
      <c r="E3" s="8" t="s">
        <v>50</v>
      </c>
      <c r="F3" s="31" t="s">
        <v>12</v>
      </c>
      <c r="G3" s="26" t="s">
        <v>13</v>
      </c>
      <c r="H3" s="28" t="s">
        <v>55</v>
      </c>
    </row>
    <row r="4" spans="1:8" ht="16.5" hidden="1" thickBot="1">
      <c r="A4" s="9"/>
      <c r="B4" s="10" t="s">
        <v>14</v>
      </c>
      <c r="C4" s="10" t="s">
        <v>15</v>
      </c>
      <c r="D4" s="10"/>
      <c r="E4" s="10" t="s">
        <v>51</v>
      </c>
      <c r="F4" s="45" t="s">
        <v>52</v>
      </c>
      <c r="G4" s="46" t="s">
        <v>16</v>
      </c>
      <c r="H4" s="47" t="s">
        <v>56</v>
      </c>
    </row>
    <row r="5" ht="5.25" customHeight="1" hidden="1" thickTop="1">
      <c r="G5" s="6"/>
    </row>
    <row r="6" spans="1:8" ht="19.5" customHeight="1" hidden="1">
      <c r="A6" s="5" t="s">
        <v>17</v>
      </c>
      <c r="B6" s="11">
        <f>((1445000+65000+32000+60000+100000+60000+60000+47000+28000))*102.8%+(C6+D6)*2.8%</f>
        <v>1979880.42</v>
      </c>
      <c r="C6" s="11">
        <v>1043015</v>
      </c>
      <c r="D6" s="36">
        <v>20000</v>
      </c>
      <c r="E6" s="27">
        <v>25000</v>
      </c>
      <c r="F6" s="27">
        <v>70500</v>
      </c>
      <c r="G6" s="30">
        <f aca="true" t="shared" si="0" ref="G6:G13">SUM(B6:F6)</f>
        <v>3138395.42</v>
      </c>
      <c r="H6" s="27">
        <v>60000</v>
      </c>
    </row>
    <row r="7" spans="1:8" ht="19.5" customHeight="1" hidden="1">
      <c r="A7" s="5" t="s">
        <v>18</v>
      </c>
      <c r="B7" s="11">
        <f>(1224000+55000+29000+50000+85000+50000+50000+41000+25500)*102.8%+(C7+D7)*2.8%</f>
        <v>1683994.056</v>
      </c>
      <c r="C7" s="11">
        <v>1031002</v>
      </c>
      <c r="D7" s="36">
        <v>20000</v>
      </c>
      <c r="E7" s="27">
        <v>22440</v>
      </c>
      <c r="F7" s="27">
        <v>60000</v>
      </c>
      <c r="G7" s="30">
        <f t="shared" si="0"/>
        <v>2817436.056</v>
      </c>
      <c r="H7" s="27">
        <v>51000</v>
      </c>
    </row>
    <row r="8" spans="1:8" ht="19.5" customHeight="1" hidden="1">
      <c r="A8" s="5" t="s">
        <v>19</v>
      </c>
      <c r="B8" s="11">
        <f>(1101000+50000+28000+45000+75000+45000+45000+38000+24000)*102.8%+(C8+D8)*2.8%</f>
        <v>1520862.044</v>
      </c>
      <c r="C8" s="11">
        <v>1024073</v>
      </c>
      <c r="D8" s="36">
        <v>20000</v>
      </c>
      <c r="E8" s="27">
        <v>21050</v>
      </c>
      <c r="F8" s="27">
        <v>56000</v>
      </c>
      <c r="G8" s="30">
        <f t="shared" si="0"/>
        <v>2641985.0439999998</v>
      </c>
      <c r="H8" s="27">
        <v>46000</v>
      </c>
    </row>
    <row r="9" spans="1:8" ht="19.5" customHeight="1" hidden="1">
      <c r="A9" s="5" t="s">
        <v>20</v>
      </c>
      <c r="B9" s="11">
        <f>(983000+50000+26000+40000+70000+40000+40000+33000+22500)*102.8%+(C9+D9)*2.8%</f>
        <v>1370031.76</v>
      </c>
      <c r="C9" s="11">
        <v>1015920</v>
      </c>
      <c r="D9" s="36">
        <v>20000</v>
      </c>
      <c r="E9" s="27">
        <v>19730</v>
      </c>
      <c r="F9" s="27">
        <v>48000</v>
      </c>
      <c r="G9" s="30">
        <f t="shared" si="0"/>
        <v>2473681.76</v>
      </c>
      <c r="H9" s="27">
        <v>41000</v>
      </c>
    </row>
    <row r="10" spans="1:8" ht="19.5" customHeight="1" hidden="1">
      <c r="A10" s="5" t="s">
        <v>21</v>
      </c>
      <c r="B10" s="11">
        <f>(860000+40000+25000+35000+60000+35000+35000+30000+21000)*102.8%+(C10+D10)*2.8%</f>
        <v>1201806.676</v>
      </c>
      <c r="C10" s="11">
        <v>1010667</v>
      </c>
      <c r="D10" s="36">
        <v>20000</v>
      </c>
      <c r="E10" s="27">
        <v>18278</v>
      </c>
      <c r="F10" s="27">
        <v>42000</v>
      </c>
      <c r="G10" s="30">
        <f t="shared" si="0"/>
        <v>2292751.676</v>
      </c>
      <c r="H10" s="27">
        <v>36000</v>
      </c>
    </row>
    <row r="11" spans="1:8" ht="19.5" customHeight="1" hidden="1">
      <c r="A11" s="5" t="s">
        <v>22</v>
      </c>
      <c r="B11" s="11">
        <f>(724000+35000+23000+30000+50000+30000+30000+25000+19000)*102.8%+(C11+D11)*2.8%</f>
        <v>1021642.44</v>
      </c>
      <c r="C11" s="11">
        <v>1001230</v>
      </c>
      <c r="D11" s="36">
        <v>20000</v>
      </c>
      <c r="E11" s="27">
        <v>16700</v>
      </c>
      <c r="F11" s="27">
        <v>35000</v>
      </c>
      <c r="G11" s="30">
        <f t="shared" si="0"/>
        <v>2094572.44</v>
      </c>
      <c r="H11" s="27">
        <v>31000</v>
      </c>
    </row>
    <row r="12" spans="1:8" ht="19.5" customHeight="1" hidden="1">
      <c r="A12" s="5" t="s">
        <v>23</v>
      </c>
      <c r="B12" s="11">
        <f>(664000+30000+22000+25000+45000+28000+28000+22000+18500)*102.8%+(C12+D12)*2.8%</f>
        <v>935693.364</v>
      </c>
      <c r="C12" s="11">
        <v>997263</v>
      </c>
      <c r="D12" s="36">
        <v>20000</v>
      </c>
      <c r="E12" s="27">
        <v>15920</v>
      </c>
      <c r="F12" s="27">
        <v>32000</v>
      </c>
      <c r="G12" s="30">
        <f t="shared" si="0"/>
        <v>2000876.364</v>
      </c>
      <c r="H12" s="27">
        <v>28000</v>
      </c>
    </row>
    <row r="13" spans="1:8" ht="19.5" customHeight="1" hidden="1" thickBot="1">
      <c r="A13" s="10" t="s">
        <v>24</v>
      </c>
      <c r="B13" s="12">
        <f>(580000+25000+21000+25000+40000+25000+25000+18000+17500)*102.8%+(C13+D13)*2.8%</f>
        <v>826620.476</v>
      </c>
      <c r="C13" s="12">
        <v>993517</v>
      </c>
      <c r="D13" s="43">
        <v>20000</v>
      </c>
      <c r="E13" s="33">
        <v>15000</v>
      </c>
      <c r="F13" s="33">
        <v>28000</v>
      </c>
      <c r="G13" s="44">
        <f t="shared" si="0"/>
        <v>1883137.476</v>
      </c>
      <c r="H13" s="33">
        <v>24000</v>
      </c>
    </row>
    <row r="14" spans="1:10" ht="15.75">
      <c r="A14" s="1" t="s">
        <v>0</v>
      </c>
      <c r="B14" s="2"/>
      <c r="C14" s="2"/>
      <c r="D14" s="3"/>
      <c r="E14" s="3"/>
      <c r="F14" s="4" t="s">
        <v>63</v>
      </c>
      <c r="H14"/>
      <c r="I14"/>
      <c r="J14" s="6"/>
    </row>
    <row r="15" spans="1:10" ht="1.5" customHeight="1">
      <c r="A15" s="4"/>
      <c r="B15" s="4"/>
      <c r="C15" s="4"/>
      <c r="D15" s="4"/>
      <c r="E15" s="4"/>
      <c r="F15" s="4"/>
      <c r="G15"/>
      <c r="H15"/>
      <c r="J15" s="6"/>
    </row>
    <row r="16" spans="1:8" ht="15.75">
      <c r="A16" s="5" t="s">
        <v>1</v>
      </c>
      <c r="F16" s="71"/>
      <c r="G16" s="71"/>
      <c r="H16" s="71"/>
    </row>
    <row r="17" spans="1:8" ht="15.75">
      <c r="A17" s="5" t="s">
        <v>2</v>
      </c>
      <c r="F17" s="71"/>
      <c r="G17" s="71"/>
      <c r="H17" s="71"/>
    </row>
    <row r="18" ht="15.75">
      <c r="A18" s="5" t="s">
        <v>3</v>
      </c>
    </row>
    <row r="19" ht="15.75">
      <c r="A19" s="5" t="s">
        <v>4</v>
      </c>
    </row>
    <row r="20" ht="15.75">
      <c r="A20" s="5" t="s">
        <v>5</v>
      </c>
    </row>
    <row r="21" ht="15.75">
      <c r="A21" s="5" t="s">
        <v>6</v>
      </c>
    </row>
    <row r="22" ht="15.75">
      <c r="A22" s="5" t="s">
        <v>7</v>
      </c>
    </row>
    <row r="23" ht="3" customHeight="1" thickBot="1"/>
    <row r="24" spans="1:7" ht="16.5" thickTop="1">
      <c r="A24" s="7" t="s">
        <v>8</v>
      </c>
      <c r="B24" s="8" t="s">
        <v>9</v>
      </c>
      <c r="C24" s="8" t="s">
        <v>10</v>
      </c>
      <c r="D24" s="8" t="s">
        <v>11</v>
      </c>
      <c r="E24" s="31" t="s">
        <v>12</v>
      </c>
      <c r="F24" s="26" t="s">
        <v>13</v>
      </c>
      <c r="G24" s="28" t="s">
        <v>53</v>
      </c>
    </row>
    <row r="25" spans="1:7" ht="16.5" thickBot="1">
      <c r="A25" s="9"/>
      <c r="B25" s="10" t="s">
        <v>14</v>
      </c>
      <c r="C25" s="10" t="s">
        <v>15</v>
      </c>
      <c r="D25" s="10"/>
      <c r="E25" s="45" t="s">
        <v>62</v>
      </c>
      <c r="F25" s="46" t="s">
        <v>16</v>
      </c>
      <c r="G25" s="47" t="s">
        <v>54</v>
      </c>
    </row>
    <row r="26" spans="5:6" ht="9.75" customHeight="1" thickTop="1">
      <c r="E26"/>
      <c r="F26" s="6"/>
    </row>
    <row r="27" spans="1:7" ht="19.5" customHeight="1">
      <c r="A27" s="5" t="s">
        <v>17</v>
      </c>
      <c r="B27" s="37">
        <f>B6/A73+52.29+42.79+77.3</f>
        <v>1194.90290228119</v>
      </c>
      <c r="C27" s="37">
        <f>1043015/A73</f>
        <v>538.6722926038208</v>
      </c>
      <c r="D27" s="37">
        <f aca="true" t="shared" si="1" ref="D27:D34">20000/$A$73</f>
        <v>10.32913798178973</v>
      </c>
      <c r="E27" s="37">
        <f>70500/A73</f>
        <v>36.4102113858088</v>
      </c>
      <c r="F27" s="38">
        <f aca="true" t="shared" si="2" ref="F27:F34">SUM(B27:E27)</f>
        <v>1780.3145442526095</v>
      </c>
      <c r="G27" s="37">
        <f>60000/A73</f>
        <v>30.98741394536919</v>
      </c>
    </row>
    <row r="28" spans="1:7" ht="19.5" customHeight="1">
      <c r="A28" s="5" t="s">
        <v>18</v>
      </c>
      <c r="B28" s="37">
        <f>B7/A73+46.99+38.44+67.37</f>
        <v>1022.510348246887</v>
      </c>
      <c r="C28" s="37">
        <f>1031002/A73</f>
        <v>532.4680958750588</v>
      </c>
      <c r="D28" s="37">
        <f t="shared" si="1"/>
        <v>10.32913798178973</v>
      </c>
      <c r="E28" s="37">
        <f>60000/A73</f>
        <v>30.98741394536919</v>
      </c>
      <c r="F28" s="38">
        <f t="shared" si="2"/>
        <v>1596.2949960491046</v>
      </c>
      <c r="G28" s="37">
        <f>51000/A73</f>
        <v>26.33930185356381</v>
      </c>
    </row>
    <row r="29" spans="1:7" ht="19.5" customHeight="1">
      <c r="A29" s="5" t="s">
        <v>19</v>
      </c>
      <c r="B29" s="37">
        <f>B8/A73+44.08+36.06+63.2</f>
        <v>928.7996951871382</v>
      </c>
      <c r="C29" s="37">
        <f>1024073/A73</f>
        <v>528.8895660212677</v>
      </c>
      <c r="D29" s="37">
        <f t="shared" si="1"/>
        <v>10.32913798178973</v>
      </c>
      <c r="E29" s="37">
        <f>56000/A73</f>
        <v>28.921586349011243</v>
      </c>
      <c r="F29" s="38">
        <f t="shared" si="2"/>
        <v>1496.9399855392069</v>
      </c>
      <c r="G29" s="37">
        <f>46000/A73</f>
        <v>23.75701735811638</v>
      </c>
    </row>
    <row r="30" spans="1:7" ht="19.5" customHeight="1">
      <c r="A30" s="5" t="s">
        <v>20</v>
      </c>
      <c r="B30" s="37">
        <f>B9/A73+41.34+33.83+59.27</f>
        <v>842.0023544237116</v>
      </c>
      <c r="C30" s="37">
        <f>1015920/A73</f>
        <v>524.6788929229912</v>
      </c>
      <c r="D30" s="37">
        <f t="shared" si="1"/>
        <v>10.32913798178973</v>
      </c>
      <c r="E30" s="37">
        <f>48000/A73</f>
        <v>24.789931156295353</v>
      </c>
      <c r="F30" s="38">
        <f t="shared" si="2"/>
        <v>1401.8003164847878</v>
      </c>
      <c r="G30" s="37">
        <f>41000/A73</f>
        <v>21.174732862668947</v>
      </c>
    </row>
    <row r="31" spans="1:7" ht="19.5" customHeight="1">
      <c r="A31" s="5" t="s">
        <v>21</v>
      </c>
      <c r="B31" s="37">
        <f>B10/A73+38+32+55</f>
        <v>745.6813491920032</v>
      </c>
      <c r="C31" s="37">
        <f>1010667/A73</f>
        <v>521.965944832074</v>
      </c>
      <c r="D31" s="37">
        <f t="shared" si="1"/>
        <v>10.32913798178973</v>
      </c>
      <c r="E31" s="37">
        <f>42000/A73</f>
        <v>21.691189761758434</v>
      </c>
      <c r="F31" s="38">
        <f t="shared" si="2"/>
        <v>1299.6676217676252</v>
      </c>
      <c r="G31" s="37">
        <f>36000/A73</f>
        <v>18.592448367221515</v>
      </c>
    </row>
    <row r="32" spans="1:7" ht="19.5" customHeight="1">
      <c r="A32" s="5" t="s">
        <v>22</v>
      </c>
      <c r="B32" s="37">
        <f>B11/A73+35.09+28.71+50.31</f>
        <v>641.7442865406167</v>
      </c>
      <c r="C32" s="37">
        <f>1001230/A73</f>
        <v>517.0921410753666</v>
      </c>
      <c r="D32" s="37">
        <f t="shared" si="1"/>
        <v>10.32913798178973</v>
      </c>
      <c r="E32" s="37">
        <f>35000/A73</f>
        <v>18.075991468132028</v>
      </c>
      <c r="F32" s="38">
        <f t="shared" si="2"/>
        <v>1187.241557065905</v>
      </c>
      <c r="G32" s="37">
        <f>31000/A73</f>
        <v>16.010163871774083</v>
      </c>
    </row>
    <row r="33" spans="1:7" ht="19.5" customHeight="1">
      <c r="A33" s="5" t="s">
        <v>23</v>
      </c>
      <c r="B33" s="37">
        <f>B12/A73+33.55+27.45+48.1</f>
        <v>592.3452932700502</v>
      </c>
      <c r="C33" s="37">
        <f>997263/A73</f>
        <v>515.0433565566785</v>
      </c>
      <c r="D33" s="37">
        <f t="shared" si="1"/>
        <v>10.32913798178973</v>
      </c>
      <c r="E33" s="37">
        <f>32000/A73</f>
        <v>16.526620770863566</v>
      </c>
      <c r="F33" s="38">
        <f t="shared" si="2"/>
        <v>1134.244408579382</v>
      </c>
      <c r="G33" s="37">
        <f>28000/A73</f>
        <v>14.460793174505621</v>
      </c>
    </row>
    <row r="34" spans="1:7" ht="19.5" customHeight="1">
      <c r="A34" s="5" t="s">
        <v>24</v>
      </c>
      <c r="B34" s="37">
        <f>B13/A73+31.59+25.85+45.3</f>
        <v>529.6538477588352</v>
      </c>
      <c r="C34" s="37">
        <f>993517/A73</f>
        <v>513.1087090126894</v>
      </c>
      <c r="D34" s="37">
        <f t="shared" si="1"/>
        <v>10.32913798178973</v>
      </c>
      <c r="E34" s="37">
        <f>28000/A73</f>
        <v>14.460793174505621</v>
      </c>
      <c r="F34" s="38">
        <f t="shared" si="2"/>
        <v>1067.5524879278198</v>
      </c>
      <c r="G34" s="37">
        <f>24000/A73</f>
        <v>12.394965578147676</v>
      </c>
    </row>
    <row r="35" spans="1:7" ht="9.75" customHeight="1" thickBot="1">
      <c r="A35" s="10"/>
      <c r="B35" s="43"/>
      <c r="C35" s="12"/>
      <c r="D35" s="12"/>
      <c r="E35" s="32"/>
      <c r="F35" s="33"/>
      <c r="G35" s="12"/>
    </row>
    <row r="36" spans="1:8" ht="9.75" customHeight="1" thickTop="1">
      <c r="A36" s="29"/>
      <c r="B36" s="40"/>
      <c r="C36" s="40"/>
      <c r="D36" s="40"/>
      <c r="E36" s="40"/>
      <c r="F36" s="41"/>
      <c r="G36" s="42"/>
      <c r="H36" s="40"/>
    </row>
    <row r="37" spans="1:8" s="50" customFormat="1" ht="13.5">
      <c r="A37" s="53" t="s">
        <v>61</v>
      </c>
      <c r="B37" s="51" t="s">
        <v>99</v>
      </c>
      <c r="C37" s="51"/>
      <c r="D37" s="51"/>
      <c r="E37" s="51"/>
      <c r="F37" s="52"/>
      <c r="G37" s="51"/>
      <c r="H37" s="51"/>
    </row>
    <row r="38" spans="1:8" s="50" customFormat="1" ht="13.5">
      <c r="A38" s="50" t="s">
        <v>64</v>
      </c>
      <c r="B38" s="51"/>
      <c r="C38" s="51"/>
      <c r="D38" s="51"/>
      <c r="E38" s="51"/>
      <c r="F38" s="52"/>
      <c r="G38" s="51"/>
      <c r="H38" s="51"/>
    </row>
    <row r="39" spans="1:8" s="50" customFormat="1" ht="13.5">
      <c r="A39" s="50" t="s">
        <v>60</v>
      </c>
      <c r="B39" s="51"/>
      <c r="C39" s="51"/>
      <c r="D39" s="51"/>
      <c r="E39" s="51"/>
      <c r="F39" s="52"/>
      <c r="G39" s="51"/>
      <c r="H39" s="51"/>
    </row>
    <row r="40" spans="1:8" s="50" customFormat="1" ht="13.5">
      <c r="A40" s="50" t="s">
        <v>69</v>
      </c>
      <c r="B40" s="51"/>
      <c r="C40" s="51"/>
      <c r="D40" s="51"/>
      <c r="E40" s="51"/>
      <c r="F40" s="52"/>
      <c r="G40" s="51"/>
      <c r="H40" s="51"/>
    </row>
    <row r="41" spans="1:8" s="50" customFormat="1" ht="13.5">
      <c r="A41" s="50" t="s">
        <v>70</v>
      </c>
      <c r="B41" s="51"/>
      <c r="C41" s="51"/>
      <c r="D41" s="51"/>
      <c r="E41" s="51"/>
      <c r="F41" s="52"/>
      <c r="G41" s="51"/>
      <c r="H41" s="51"/>
    </row>
    <row r="42" spans="1:11" s="50" customFormat="1" ht="15.75">
      <c r="A42" s="50" t="s">
        <v>65</v>
      </c>
      <c r="B42" s="51"/>
      <c r="C42" s="51"/>
      <c r="D42" s="51"/>
      <c r="E42" s="51"/>
      <c r="F42" s="52"/>
      <c r="G42" s="51"/>
      <c r="H42" s="51"/>
      <c r="I42" s="4"/>
      <c r="J42" s="4"/>
      <c r="K42" s="58"/>
    </row>
    <row r="43" spans="1:11" s="50" customFormat="1" ht="15.75">
      <c r="A43" s="50" t="s">
        <v>66</v>
      </c>
      <c r="B43" s="51"/>
      <c r="C43" s="51"/>
      <c r="D43" s="51"/>
      <c r="E43" s="51"/>
      <c r="F43" s="52"/>
      <c r="G43" s="51"/>
      <c r="H43" s="51"/>
      <c r="I43" s="4"/>
      <c r="J43" s="4"/>
      <c r="K43" s="4"/>
    </row>
    <row r="44" spans="1:11" s="50" customFormat="1" ht="13.5">
      <c r="A44" s="50" t="s">
        <v>67</v>
      </c>
      <c r="B44" s="51"/>
      <c r="C44" s="51"/>
      <c r="D44" s="51"/>
      <c r="E44" s="51"/>
      <c r="F44" s="52"/>
      <c r="G44" s="51"/>
      <c r="H44" s="51"/>
      <c r="I44" s="59"/>
      <c r="J44" s="59"/>
      <c r="K44" s="59"/>
    </row>
    <row r="45" spans="1:8" s="50" customFormat="1" ht="13.5">
      <c r="A45" s="50" t="s">
        <v>68</v>
      </c>
      <c r="B45" s="51"/>
      <c r="C45" s="51"/>
      <c r="D45" s="51"/>
      <c r="E45" s="51"/>
      <c r="F45" s="52"/>
      <c r="G45" s="51"/>
      <c r="H45" s="51"/>
    </row>
    <row r="46" spans="2:8" s="50" customFormat="1" ht="4.5" customHeight="1">
      <c r="B46" s="51"/>
      <c r="C46" s="51"/>
      <c r="D46" s="51"/>
      <c r="E46" s="51"/>
      <c r="F46" s="52"/>
      <c r="G46" s="51"/>
      <c r="H46" s="51"/>
    </row>
    <row r="47" spans="1:6" ht="15.75">
      <c r="A47" s="60" t="s">
        <v>72</v>
      </c>
      <c r="B47" s="61"/>
      <c r="C47" s="61"/>
      <c r="D47" s="61"/>
      <c r="E47" s="62"/>
      <c r="F47" s="5"/>
    </row>
    <row r="48" spans="1:6" ht="19.5" customHeight="1">
      <c r="A48" s="56" t="s">
        <v>57</v>
      </c>
      <c r="B48" s="4"/>
      <c r="C48" s="4"/>
      <c r="D48" s="29"/>
      <c r="E48" s="29"/>
      <c r="F48" s="35"/>
    </row>
    <row r="49" spans="1:3" ht="15.75">
      <c r="A49" s="13" t="s">
        <v>25</v>
      </c>
      <c r="B49" s="6" t="s">
        <v>26</v>
      </c>
      <c r="C49" s="6"/>
    </row>
    <row r="50" spans="1:9" ht="15.75">
      <c r="A50" s="5" t="s">
        <v>27</v>
      </c>
      <c r="B50" s="5" t="s">
        <v>28</v>
      </c>
      <c r="C50" s="5" t="s">
        <v>29</v>
      </c>
      <c r="D50" s="5" t="s">
        <v>30</v>
      </c>
      <c r="E50" s="5" t="s">
        <v>31</v>
      </c>
      <c r="F50" s="5" t="s">
        <v>32</v>
      </c>
      <c r="G50" s="5" t="s">
        <v>33</v>
      </c>
      <c r="I50"/>
    </row>
    <row r="51" spans="1:9" ht="15.75">
      <c r="A51" s="25">
        <v>0.55</v>
      </c>
      <c r="B51" s="25">
        <v>0.6</v>
      </c>
      <c r="C51" s="25">
        <v>0.65</v>
      </c>
      <c r="D51" s="39">
        <v>0.7</v>
      </c>
      <c r="E51" s="25">
        <v>0.75</v>
      </c>
      <c r="F51" s="25">
        <v>0.85</v>
      </c>
      <c r="G51" s="14">
        <v>0.9</v>
      </c>
      <c r="I51"/>
    </row>
    <row r="52" spans="1:9" ht="15.75">
      <c r="A52" s="15" t="s">
        <v>34</v>
      </c>
      <c r="B52" s="16" t="s">
        <v>35</v>
      </c>
      <c r="C52" s="14"/>
      <c r="D52" s="14"/>
      <c r="E52" s="14"/>
      <c r="G52" s="14"/>
      <c r="H52" s="14"/>
      <c r="I52" s="14"/>
    </row>
    <row r="53" spans="1:9" ht="15.75">
      <c r="A53" s="5" t="s">
        <v>27</v>
      </c>
      <c r="B53" s="5" t="s">
        <v>28</v>
      </c>
      <c r="C53" s="5" t="s">
        <v>29</v>
      </c>
      <c r="D53" s="5" t="s">
        <v>30</v>
      </c>
      <c r="E53" s="5" t="s">
        <v>36</v>
      </c>
      <c r="F53" s="5" t="s">
        <v>37</v>
      </c>
      <c r="H53"/>
      <c r="I53" s="14"/>
    </row>
    <row r="54" spans="1:9" ht="15.75">
      <c r="A54" s="25">
        <v>0.55</v>
      </c>
      <c r="B54" s="25">
        <v>0.6</v>
      </c>
      <c r="C54" s="25">
        <v>0.7</v>
      </c>
      <c r="D54" s="39">
        <v>0.75</v>
      </c>
      <c r="E54" s="25">
        <v>0.8</v>
      </c>
      <c r="F54" s="25">
        <v>0.85</v>
      </c>
      <c r="H54"/>
      <c r="I54" s="14"/>
    </row>
    <row r="55" spans="1:9" ht="15.75">
      <c r="A55" s="15" t="s">
        <v>38</v>
      </c>
      <c r="B55" s="16" t="s">
        <v>39</v>
      </c>
      <c r="C55" s="14"/>
      <c r="D55" s="14"/>
      <c r="E55" s="14"/>
      <c r="G55" s="14"/>
      <c r="H55" s="14"/>
      <c r="I55" s="14"/>
    </row>
    <row r="56" spans="1:9" ht="15.75">
      <c r="A56" s="5" t="s">
        <v>27</v>
      </c>
      <c r="B56" s="5" t="s">
        <v>28</v>
      </c>
      <c r="C56" s="14"/>
      <c r="D56" s="14"/>
      <c r="E56" s="14"/>
      <c r="G56" s="14"/>
      <c r="H56" s="14"/>
      <c r="I56" s="14"/>
    </row>
    <row r="57" spans="1:9" ht="15.75">
      <c r="A57" s="25">
        <v>0.55</v>
      </c>
      <c r="B57" s="25">
        <v>0.75</v>
      </c>
      <c r="C57" s="14"/>
      <c r="D57" s="14"/>
      <c r="E57" s="14"/>
      <c r="G57" s="14"/>
      <c r="H57" s="14"/>
      <c r="I57" s="14"/>
    </row>
    <row r="58" spans="1:9" ht="15.75">
      <c r="A58" s="14" t="s">
        <v>40</v>
      </c>
      <c r="B58" s="14"/>
      <c r="C58" s="14"/>
      <c r="D58" s="14"/>
      <c r="E58" s="14"/>
      <c r="G58" s="14"/>
      <c r="H58" s="14"/>
      <c r="I58" s="14"/>
    </row>
    <row r="59" spans="1:9" ht="15.75">
      <c r="A59" s="14" t="s">
        <v>41</v>
      </c>
      <c r="B59" s="14"/>
      <c r="C59" s="14"/>
      <c r="D59" s="14"/>
      <c r="E59" s="14"/>
      <c r="G59" s="14"/>
      <c r="H59" s="14"/>
      <c r="I59" s="14"/>
    </row>
    <row r="60" spans="1:9" ht="15.75">
      <c r="A60" s="57" t="s">
        <v>58</v>
      </c>
      <c r="B60" s="57"/>
      <c r="C60" s="57"/>
      <c r="D60" s="49"/>
      <c r="E60" s="49"/>
      <c r="F60" s="48"/>
      <c r="G60" s="35"/>
      <c r="H60" s="14"/>
      <c r="I60" s="14"/>
    </row>
    <row r="61" spans="1:9" ht="15.75">
      <c r="A61" s="14" t="s">
        <v>46</v>
      </c>
      <c r="B61" s="14"/>
      <c r="C61" s="14"/>
      <c r="D61" s="14"/>
      <c r="E61" s="14"/>
      <c r="G61" s="14"/>
      <c r="H61" s="14"/>
      <c r="I61" s="14"/>
    </row>
    <row r="62" spans="1:9" ht="15.75">
      <c r="A62" s="5" t="s">
        <v>27</v>
      </c>
      <c r="B62" s="5" t="s">
        <v>28</v>
      </c>
      <c r="C62" s="5" t="s">
        <v>29</v>
      </c>
      <c r="D62" s="5" t="s">
        <v>30</v>
      </c>
      <c r="E62" s="5" t="s">
        <v>36</v>
      </c>
      <c r="F62" s="5"/>
      <c r="G62"/>
      <c r="H62" s="14"/>
      <c r="I62" s="14"/>
    </row>
    <row r="63" spans="1:9" ht="15.75">
      <c r="A63" s="25">
        <v>0.55</v>
      </c>
      <c r="B63" s="25">
        <v>0.65</v>
      </c>
      <c r="C63" s="25">
        <v>0.75</v>
      </c>
      <c r="D63" s="39">
        <v>0.8</v>
      </c>
      <c r="E63" s="25">
        <v>0.85</v>
      </c>
      <c r="F63" s="5"/>
      <c r="G63"/>
      <c r="H63" s="14"/>
      <c r="I63" s="14"/>
    </row>
    <row r="64" ht="15.75">
      <c r="A64" s="5" t="s">
        <v>47</v>
      </c>
    </row>
    <row r="65" spans="1:9" ht="15.75">
      <c r="A65" s="17" t="s">
        <v>59</v>
      </c>
      <c r="B65" s="18"/>
      <c r="C65" s="18"/>
      <c r="D65" s="19"/>
      <c r="E65" s="19"/>
      <c r="F65" s="48"/>
      <c r="G65" s="35"/>
      <c r="H65" s="14"/>
      <c r="I65" s="14"/>
    </row>
    <row r="66" spans="1:9" ht="15.75">
      <c r="A66" s="14" t="s">
        <v>48</v>
      </c>
      <c r="B66" s="14"/>
      <c r="C66" s="14"/>
      <c r="D66" s="14"/>
      <c r="E66" s="14"/>
      <c r="G66" s="14"/>
      <c r="H66" s="14"/>
      <c r="I66" s="14"/>
    </row>
    <row r="67" spans="1:9" ht="15.75">
      <c r="A67" s="5" t="s">
        <v>27</v>
      </c>
      <c r="B67" s="5" t="s">
        <v>28</v>
      </c>
      <c r="C67" s="5" t="s">
        <v>29</v>
      </c>
      <c r="D67" s="5" t="s">
        <v>30</v>
      </c>
      <c r="E67" s="5" t="s">
        <v>36</v>
      </c>
      <c r="F67" s="5" t="s">
        <v>37</v>
      </c>
      <c r="H67" s="14"/>
      <c r="I67" s="14"/>
    </row>
    <row r="68" spans="1:9" ht="15.75">
      <c r="A68" s="25">
        <v>0.75</v>
      </c>
      <c r="B68" s="25">
        <v>0.85</v>
      </c>
      <c r="C68" s="25">
        <v>0.9</v>
      </c>
      <c r="D68" s="39">
        <v>0.9</v>
      </c>
      <c r="E68" s="25">
        <v>0.9</v>
      </c>
      <c r="F68" s="25">
        <v>0.9</v>
      </c>
      <c r="H68" s="14"/>
      <c r="I68" s="14"/>
    </row>
    <row r="69" ht="15.75">
      <c r="A69" s="5" t="s">
        <v>49</v>
      </c>
    </row>
    <row r="70" ht="10.5" customHeight="1"/>
    <row r="71" spans="5:7" ht="15.75">
      <c r="E71" s="20" t="s">
        <v>42</v>
      </c>
      <c r="F71" s="21" t="s">
        <v>43</v>
      </c>
      <c r="G71" s="34" t="s">
        <v>44</v>
      </c>
    </row>
    <row r="72" spans="5:7" ht="15.75">
      <c r="E72" s="22"/>
      <c r="F72" s="23" t="s">
        <v>45</v>
      </c>
      <c r="G72" s="24"/>
    </row>
    <row r="73" ht="0.75" customHeight="1">
      <c r="A73" s="5">
        <v>1936.27</v>
      </c>
    </row>
    <row r="74" spans="1:6" ht="15.75">
      <c r="A74" s="60" t="s">
        <v>71</v>
      </c>
      <c r="B74" s="61"/>
      <c r="C74" s="61"/>
      <c r="D74" s="61"/>
      <c r="E74" s="62"/>
      <c r="F74" s="5"/>
    </row>
    <row r="75" ht="15.75">
      <c r="A75" s="55" t="s">
        <v>73</v>
      </c>
    </row>
    <row r="76" ht="15.75">
      <c r="A76" s="5" t="s">
        <v>98</v>
      </c>
    </row>
    <row r="77" ht="15.75">
      <c r="A77" s="5" t="s">
        <v>97</v>
      </c>
    </row>
    <row r="78" spans="1:4" ht="15.75">
      <c r="A78" s="5" t="s">
        <v>75</v>
      </c>
      <c r="D78" s="5" t="s">
        <v>74</v>
      </c>
    </row>
    <row r="80" spans="1:4" ht="15.75">
      <c r="A80" s="54" t="s">
        <v>76</v>
      </c>
      <c r="D80" s="5" t="s">
        <v>74</v>
      </c>
    </row>
    <row r="82" spans="1:4" ht="15.75">
      <c r="A82" s="5" t="s">
        <v>77</v>
      </c>
      <c r="D82" s="5" t="s">
        <v>78</v>
      </c>
    </row>
    <row r="84" ht="15.75">
      <c r="A84" s="5" t="s">
        <v>79</v>
      </c>
    </row>
    <row r="85" ht="15.75">
      <c r="A85" s="5" t="s">
        <v>80</v>
      </c>
    </row>
    <row r="86" spans="1:8" ht="15.75">
      <c r="A86" s="60" t="s">
        <v>87</v>
      </c>
      <c r="B86" s="64"/>
      <c r="D86" s="60" t="s">
        <v>88</v>
      </c>
      <c r="E86" s="64"/>
      <c r="G86" s="60" t="s">
        <v>88</v>
      </c>
      <c r="H86" s="64"/>
    </row>
    <row r="87" spans="1:8" ht="15.75">
      <c r="A87" s="65" t="s">
        <v>82</v>
      </c>
      <c r="B87" s="66">
        <v>0.66</v>
      </c>
      <c r="D87" s="65" t="s">
        <v>82</v>
      </c>
      <c r="E87" s="66">
        <v>0.66</v>
      </c>
      <c r="G87" s="65" t="s">
        <v>82</v>
      </c>
      <c r="H87" s="66">
        <v>0.66</v>
      </c>
    </row>
    <row r="88" spans="1:8" ht="15.75">
      <c r="A88" s="65" t="s">
        <v>83</v>
      </c>
      <c r="B88" s="66">
        <v>0.66</v>
      </c>
      <c r="D88" s="65" t="s">
        <v>83</v>
      </c>
      <c r="E88" s="66">
        <v>0.66</v>
      </c>
      <c r="G88" s="65" t="s">
        <v>83</v>
      </c>
      <c r="H88" s="66">
        <v>0.66</v>
      </c>
    </row>
    <row r="89" spans="1:8" ht="15.75">
      <c r="A89" s="65" t="s">
        <v>81</v>
      </c>
      <c r="B89" s="66">
        <v>0.73</v>
      </c>
      <c r="D89" s="65" t="s">
        <v>81</v>
      </c>
      <c r="E89" s="66">
        <v>0.73</v>
      </c>
      <c r="G89" s="65" t="s">
        <v>81</v>
      </c>
      <c r="H89" s="66">
        <v>0.73</v>
      </c>
    </row>
    <row r="90" spans="1:8" ht="15.75">
      <c r="A90" s="65" t="s">
        <v>84</v>
      </c>
      <c r="B90" s="66">
        <v>0.73</v>
      </c>
      <c r="D90" s="65" t="s">
        <v>84</v>
      </c>
      <c r="E90" s="66">
        <v>0.73</v>
      </c>
      <c r="G90" s="65" t="s">
        <v>84</v>
      </c>
      <c r="H90" s="66">
        <v>0.73</v>
      </c>
    </row>
    <row r="91" spans="1:8" ht="15.75">
      <c r="A91" s="65" t="s">
        <v>85</v>
      </c>
      <c r="B91" s="66">
        <v>0.85</v>
      </c>
      <c r="D91" s="65" t="s">
        <v>85</v>
      </c>
      <c r="E91" s="66">
        <v>0.8</v>
      </c>
      <c r="G91" s="65" t="s">
        <v>85</v>
      </c>
      <c r="H91" s="66">
        <v>0.8</v>
      </c>
    </row>
    <row r="92" spans="1:8" ht="15.75">
      <c r="A92" s="65" t="s">
        <v>85</v>
      </c>
      <c r="B92" s="66">
        <v>0.85</v>
      </c>
      <c r="D92" s="65" t="s">
        <v>86</v>
      </c>
      <c r="E92" s="66">
        <v>0.8</v>
      </c>
      <c r="G92" s="65" t="s">
        <v>86</v>
      </c>
      <c r="H92" s="66">
        <v>0.8</v>
      </c>
    </row>
    <row r="93" spans="1:8" ht="31.5">
      <c r="A93" s="67" t="s">
        <v>89</v>
      </c>
      <c r="B93" s="68" t="s">
        <v>91</v>
      </c>
      <c r="D93" s="67" t="s">
        <v>89</v>
      </c>
      <c r="E93" s="68" t="s">
        <v>91</v>
      </c>
      <c r="G93" s="67" t="s">
        <v>89</v>
      </c>
      <c r="H93" s="68" t="s">
        <v>93</v>
      </c>
    </row>
    <row r="94" spans="1:8" ht="31.5">
      <c r="A94" s="67" t="s">
        <v>90</v>
      </c>
      <c r="B94" s="63" t="s">
        <v>92</v>
      </c>
      <c r="D94" s="67" t="s">
        <v>90</v>
      </c>
      <c r="E94" s="63" t="s">
        <v>93</v>
      </c>
      <c r="G94" s="69"/>
      <c r="H94" s="70"/>
    </row>
    <row r="96" ht="15.75">
      <c r="A96" s="5" t="s">
        <v>96</v>
      </c>
    </row>
    <row r="97" ht="15.75">
      <c r="A97" s="5" t="s">
        <v>100</v>
      </c>
    </row>
    <row r="98" ht="15.75">
      <c r="A98" s="5" t="s">
        <v>101</v>
      </c>
    </row>
    <row r="99" ht="15.75">
      <c r="A99" s="5" t="s">
        <v>94</v>
      </c>
    </row>
    <row r="100" ht="15.75">
      <c r="A100" s="5" t="s">
        <v>95</v>
      </c>
    </row>
  </sheetData>
  <mergeCells count="2">
    <mergeCell ref="F16:H16"/>
    <mergeCell ref="F17:H17"/>
  </mergeCells>
  <printOptions/>
  <pageMargins left="0" right="0" top="0" bottom="0.3937007874015748" header="0.5118110236220472" footer="0.5118110236220472"/>
  <pageSetup horizontalDpi="300" verticalDpi="300" orientation="portrait" paperSize="9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2005-01-31T11:21:20Z</cp:lastPrinted>
  <dcterms:created xsi:type="dcterms:W3CDTF">2001-01-15T12:10:36Z</dcterms:created>
  <dcterms:modified xsi:type="dcterms:W3CDTF">2007-06-07T13:26:56Z</dcterms:modified>
  <cp:category/>
  <cp:version/>
  <cp:contentType/>
  <cp:contentStatus/>
</cp:coreProperties>
</file>